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tabRatio="603" activeTab="0"/>
  </bookViews>
  <sheets>
    <sheet name="vc lab" sheetId="1" r:id="rId1"/>
  </sheets>
  <definedNames>
    <definedName name="_xlnm.Print_Area" localSheetId="0">'vc lab'!$A$1:$J$46</definedName>
    <definedName name="_xlnm.Print_Titles" localSheetId="0">'vc lab'!$7:$7</definedName>
  </definedNames>
  <calcPr fullCalcOnLoad="1"/>
</workbook>
</file>

<file path=xl/sharedStrings.xml><?xml version="1.0" encoding="utf-8"?>
<sst xmlns="http://schemas.openxmlformats.org/spreadsheetml/2006/main" count="79" uniqueCount="78">
  <si>
    <t>Nr. Crt.</t>
  </si>
  <si>
    <t>Denumire laborator</t>
  </si>
  <si>
    <t>Laborator Clinic dr. Berceanu SRL</t>
  </si>
  <si>
    <t>Total General</t>
  </si>
  <si>
    <t xml:space="preserve">SCM Alfa Diagnostic </t>
  </si>
  <si>
    <t>SCM Centrul de Diagnostic si MF dr. Bacean</t>
  </si>
  <si>
    <t>SC Bioclinica SA</t>
  </si>
  <si>
    <t>SC Biodim SRL</t>
  </si>
  <si>
    <t>SC Bioexplomed SRL</t>
  </si>
  <si>
    <t>SC Centrul de diagnostic medical SRL</t>
  </si>
  <si>
    <t>SC Labordiagnostica  SRL</t>
  </si>
  <si>
    <t>SC Mc Medical  SRL</t>
  </si>
  <si>
    <t>SC Med Life SA</t>
  </si>
  <si>
    <t>Laborator Clinic dr. Berceanu Grupate</t>
  </si>
  <si>
    <t xml:space="preserve">SC Synevo Romania SRL </t>
  </si>
  <si>
    <t>Punctaj crit. 1</t>
  </si>
  <si>
    <t>SC Biohem SRL</t>
  </si>
  <si>
    <t>SC Hiperdia SA</t>
  </si>
  <si>
    <t>SC Smart Lab Diagnostics  SRL</t>
  </si>
  <si>
    <t>SC Excellab SRL</t>
  </si>
  <si>
    <t>SC Laborator de analize medicale dr. Negru</t>
  </si>
  <si>
    <t>Spitalul Clinic de urgenta pentru copii Louis Turcanu Timisoara</t>
  </si>
  <si>
    <t>Punctaj crit. 2 subcrit. RENAR</t>
  </si>
  <si>
    <t>Suma crit. 2 subcrit. RENAR</t>
  </si>
  <si>
    <t>Punctaj crit. 2 subcrit. CONTROL EXTERN</t>
  </si>
  <si>
    <t>Suma crit. 2 subcrit. CONTROL EXTERN</t>
  </si>
  <si>
    <t>SC Centrul medical dr. Cev SRL</t>
  </si>
  <si>
    <t>SC Clinica Sante SRL</t>
  </si>
  <si>
    <t>TOTAL PUNCTAJ CRITERIU EVALUARE</t>
  </si>
  <si>
    <t>VALOAREA UNUI PUNCT CRITERIU EVALUARE</t>
  </si>
  <si>
    <t>TOTAL SUMA CRITERIUL CALITATE</t>
  </si>
  <si>
    <t>Suma 50 % RENAR</t>
  </si>
  <si>
    <t>Val. 1 pct. SUBCRITERIUL RENAR</t>
  </si>
  <si>
    <t>Suma 50 % CONTROL EXTERN</t>
  </si>
  <si>
    <t>Val. 1 pct. SUBCRITERIUL CONTROL EXTERN</t>
  </si>
  <si>
    <t>Suma Crit. 1 EVALUARE</t>
  </si>
  <si>
    <t>CRITERIUL 1 EVALUARE 50%</t>
  </si>
  <si>
    <t>PUNCTAJ CRITERIUL 2 CALITATE 50%</t>
  </si>
  <si>
    <t>TOTAL SUMA/CRITERIU EVALUARE</t>
  </si>
  <si>
    <t>PUNCTAJ SUBCRITERIU  RENAR 50%</t>
  </si>
  <si>
    <t>PUNCTAJ SUBCRITERIU CONTROL EXTERN 50 %</t>
  </si>
  <si>
    <t>SC Centrul Medical Unirea SRL - PUNCT DE LUCRU CALEA SAGULUI</t>
  </si>
  <si>
    <t xml:space="preserve">SC Centrul Medical Unirea SRL - PUNCT DE LUCRU STR. ARISTIDE DEMETRIADE </t>
  </si>
  <si>
    <t>Spitalul Clinic Judetean de Urgenta Pius Brinzeu Timisoara</t>
  </si>
  <si>
    <t>Spitalul Clinic Municipal Timisoara</t>
  </si>
  <si>
    <t>Spitalul Dr.Karl Diel Jimbolia</t>
  </si>
  <si>
    <t>01</t>
  </si>
  <si>
    <t>06</t>
  </si>
  <si>
    <t>13</t>
  </si>
  <si>
    <t>02</t>
  </si>
  <si>
    <t>07</t>
  </si>
  <si>
    <t>25</t>
  </si>
  <si>
    <t>05</t>
  </si>
  <si>
    <t>11</t>
  </si>
  <si>
    <t>22</t>
  </si>
  <si>
    <t>16</t>
  </si>
  <si>
    <t>26</t>
  </si>
  <si>
    <t>SC Materna Care SRL</t>
  </si>
  <si>
    <t>17</t>
  </si>
  <si>
    <t>SC Medicis SRL</t>
  </si>
  <si>
    <t>03</t>
  </si>
  <si>
    <t>04</t>
  </si>
  <si>
    <t>08</t>
  </si>
  <si>
    <t>09</t>
  </si>
  <si>
    <t>10</t>
  </si>
  <si>
    <t>12</t>
  </si>
  <si>
    <t>14</t>
  </si>
  <si>
    <t>15</t>
  </si>
  <si>
    <t>18</t>
  </si>
  <si>
    <t>19</t>
  </si>
  <si>
    <t>20</t>
  </si>
  <si>
    <t>21</t>
  </si>
  <si>
    <t>23</t>
  </si>
  <si>
    <t>24</t>
  </si>
  <si>
    <t>CENTRALIZATOR SERVICII PARACLINICE- PUNCTE, VALOAREA PUNCTULUI, VALORI CONTRACT</t>
  </si>
  <si>
    <t>LABORATOR DE ANALIZE MEDICALE</t>
  </si>
  <si>
    <t xml:space="preserve">TOTAL VALOARE FEBRUARIE 2022 </t>
  </si>
  <si>
    <t>TOTAL VALOARE FEBRUARIE 2022 (FORMULA)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</si>
</sst>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#,##0.000000"/>
  </numFmts>
  <fonts count="44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4" fontId="8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left" wrapText="1"/>
    </xf>
    <xf numFmtId="49" fontId="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9" fontId="2" fillId="0" borderId="12" xfId="0" applyNumberFormat="1" applyFont="1" applyFill="1" applyBorder="1" applyAlignment="1">
      <alignment horizontal="center" wrapText="1"/>
    </xf>
    <xf numFmtId="9" fontId="2" fillId="0" borderId="13" xfId="0" applyNumberFormat="1" applyFont="1" applyFill="1" applyBorder="1" applyAlignment="1">
      <alignment horizontal="center" wrapText="1"/>
    </xf>
    <xf numFmtId="9" fontId="2" fillId="0" borderId="12" xfId="0" applyNumberFormat="1" applyFont="1" applyFill="1" applyBorder="1" applyAlignment="1">
      <alignment horizontal="center"/>
    </xf>
    <xf numFmtId="9" fontId="2" fillId="0" borderId="14" xfId="0" applyNumberFormat="1" applyFont="1" applyFill="1" applyBorder="1" applyAlignment="1">
      <alignment horizontal="center"/>
    </xf>
    <xf numFmtId="9" fontId="2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SheetLayoutView="50" zoomScalePageLayoutView="0" workbookViewId="0" topLeftCell="A1">
      <pane xSplit="2" topLeftCell="C1" activePane="topRight" state="frozen"/>
      <selection pane="topLeft" activeCell="A4" sqref="A4"/>
      <selection pane="topRight" activeCell="G42" sqref="G42"/>
    </sheetView>
  </sheetViews>
  <sheetFormatPr defaultColWidth="9.140625" defaultRowHeight="12.75"/>
  <cols>
    <col min="1" max="1" width="6.8515625" style="13" customWidth="1"/>
    <col min="2" max="2" width="45.28125" style="14" customWidth="1"/>
    <col min="3" max="3" width="21.421875" style="13" customWidth="1"/>
    <col min="4" max="4" width="21.00390625" style="15" customWidth="1"/>
    <col min="5" max="5" width="18.7109375" style="15" customWidth="1"/>
    <col min="6" max="6" width="19.00390625" style="15" customWidth="1"/>
    <col min="7" max="7" width="18.00390625" style="15" customWidth="1"/>
    <col min="8" max="8" width="18.28125" style="15" customWidth="1"/>
    <col min="9" max="9" width="20.421875" style="13" hidden="1" customWidth="1"/>
    <col min="10" max="10" width="19.8515625" style="13" customWidth="1"/>
    <col min="11" max="11" width="14.8515625" style="13" customWidth="1"/>
    <col min="12" max="16384" width="9.140625" style="13" customWidth="1"/>
  </cols>
  <sheetData>
    <row r="1" ht="16.5" customHeight="1">
      <c r="C1" s="15"/>
    </row>
    <row r="2" spans="2:8" ht="18.75">
      <c r="B2" s="2" t="s">
        <v>74</v>
      </c>
      <c r="E2" s="2"/>
      <c r="F2" s="2"/>
      <c r="G2" s="2"/>
      <c r="H2" s="2"/>
    </row>
    <row r="3" spans="2:8" ht="18.75">
      <c r="B3" s="2" t="s">
        <v>75</v>
      </c>
      <c r="E3" s="2"/>
      <c r="F3" s="2"/>
      <c r="G3" s="2"/>
      <c r="H3" s="2"/>
    </row>
    <row r="4" spans="2:8" ht="18.75">
      <c r="B4" s="2"/>
      <c r="E4" s="2"/>
      <c r="F4" s="2"/>
      <c r="G4" s="2"/>
      <c r="H4" s="2"/>
    </row>
    <row r="5" spans="3:8" ht="21.75" customHeight="1">
      <c r="C5" s="3"/>
      <c r="D5" s="13"/>
      <c r="F5" s="2"/>
      <c r="G5" s="2"/>
      <c r="H5" s="2"/>
    </row>
    <row r="6" spans="3:10" ht="36.75" customHeight="1">
      <c r="C6" s="30" t="s">
        <v>36</v>
      </c>
      <c r="D6" s="31"/>
      <c r="E6" s="32" t="s">
        <v>37</v>
      </c>
      <c r="F6" s="33"/>
      <c r="G6" s="33"/>
      <c r="H6" s="34"/>
      <c r="I6" s="21"/>
      <c r="J6" s="21"/>
    </row>
    <row r="7" spans="1:13" ht="113.25" customHeight="1">
      <c r="A7" s="4" t="s">
        <v>0</v>
      </c>
      <c r="B7" s="10" t="s">
        <v>1</v>
      </c>
      <c r="C7" s="5" t="s">
        <v>15</v>
      </c>
      <c r="D7" s="1" t="s">
        <v>35</v>
      </c>
      <c r="E7" s="5" t="s">
        <v>22</v>
      </c>
      <c r="F7" s="1" t="s">
        <v>23</v>
      </c>
      <c r="G7" s="5" t="s">
        <v>24</v>
      </c>
      <c r="H7" s="1" t="s">
        <v>25</v>
      </c>
      <c r="I7" s="22" t="s">
        <v>77</v>
      </c>
      <c r="J7" s="22" t="s">
        <v>76</v>
      </c>
      <c r="K7" s="28"/>
      <c r="L7" s="28"/>
      <c r="M7" s="28"/>
    </row>
    <row r="8" spans="1:11" ht="46.5" customHeight="1">
      <c r="A8" s="20" t="s">
        <v>46</v>
      </c>
      <c r="B8" s="27" t="s">
        <v>8</v>
      </c>
      <c r="C8" s="24">
        <v>627.4300000000001</v>
      </c>
      <c r="D8" s="25">
        <f aca="true" t="shared" si="0" ref="D8:D34">C8*$C$38</f>
        <v>19945.524986480512</v>
      </c>
      <c r="E8" s="25">
        <v>96</v>
      </c>
      <c r="F8" s="24">
        <f aca="true" t="shared" si="1" ref="F8:F34">E8*$F$39</f>
        <v>12573.263888888887</v>
      </c>
      <c r="G8" s="25">
        <v>521</v>
      </c>
      <c r="H8" s="25">
        <f aca="true" t="shared" si="2" ref="H8:H34">G8*$F$42</f>
        <v>12703.646268214507</v>
      </c>
      <c r="I8" s="25">
        <f aca="true" t="shared" si="3" ref="I8:I34">D8+F8+H8</f>
        <v>45222.435143583905</v>
      </c>
      <c r="J8" s="25">
        <f>ROUND(I8,2)</f>
        <v>45222.44</v>
      </c>
      <c r="K8" s="29"/>
    </row>
    <row r="9" spans="1:11" ht="69.75" customHeight="1">
      <c r="A9" s="20" t="s">
        <v>49</v>
      </c>
      <c r="B9" s="27" t="s">
        <v>41</v>
      </c>
      <c r="C9" s="24">
        <v>1488.8</v>
      </c>
      <c r="D9" s="25">
        <f t="shared" si="0"/>
        <v>47327.82557396392</v>
      </c>
      <c r="E9" s="25">
        <v>122</v>
      </c>
      <c r="F9" s="24">
        <f t="shared" si="1"/>
        <v>15978.522858796296</v>
      </c>
      <c r="G9" s="25">
        <v>500.5</v>
      </c>
      <c r="H9" s="25">
        <f t="shared" si="2"/>
        <v>12203.79070487785</v>
      </c>
      <c r="I9" s="25">
        <f t="shared" si="3"/>
        <v>75510.13913763806</v>
      </c>
      <c r="J9" s="25">
        <f aca="true" t="shared" si="4" ref="J9:J33">ROUND(I9,2)</f>
        <v>75510.14</v>
      </c>
      <c r="K9" s="29"/>
    </row>
    <row r="10" spans="1:11" ht="67.5" customHeight="1">
      <c r="A10" s="20" t="s">
        <v>49</v>
      </c>
      <c r="B10" s="27" t="s">
        <v>42</v>
      </c>
      <c r="C10" s="24">
        <v>1061.6</v>
      </c>
      <c r="D10" s="25">
        <f t="shared" si="0"/>
        <v>33747.46079347131</v>
      </c>
      <c r="E10" s="25">
        <v>128</v>
      </c>
      <c r="F10" s="24">
        <f t="shared" si="1"/>
        <v>16764.35185185185</v>
      </c>
      <c r="G10" s="25">
        <v>601</v>
      </c>
      <c r="H10" s="25">
        <f t="shared" si="2"/>
        <v>14654.30212513804</v>
      </c>
      <c r="I10" s="25">
        <f t="shared" si="3"/>
        <v>65166.11477046121</v>
      </c>
      <c r="J10" s="25">
        <f t="shared" si="4"/>
        <v>65166.11</v>
      </c>
      <c r="K10" s="29"/>
    </row>
    <row r="11" spans="1:11" ht="46.5" customHeight="1">
      <c r="A11" s="20" t="s">
        <v>60</v>
      </c>
      <c r="B11" s="27" t="s">
        <v>11</v>
      </c>
      <c r="C11" s="24">
        <v>1584.61</v>
      </c>
      <c r="D11" s="25">
        <f t="shared" si="0"/>
        <v>50373.552984120746</v>
      </c>
      <c r="E11" s="25">
        <v>123</v>
      </c>
      <c r="F11" s="24">
        <f t="shared" si="1"/>
        <v>16109.494357638887</v>
      </c>
      <c r="G11" s="25">
        <v>676</v>
      </c>
      <c r="H11" s="25">
        <f t="shared" si="2"/>
        <v>16483.04199100385</v>
      </c>
      <c r="I11" s="25">
        <f t="shared" si="3"/>
        <v>82966.08933276348</v>
      </c>
      <c r="J11" s="25">
        <f t="shared" si="4"/>
        <v>82966.09</v>
      </c>
      <c r="K11" s="29"/>
    </row>
    <row r="12" spans="1:11" ht="46.5" customHeight="1">
      <c r="A12" s="20" t="s">
        <v>61</v>
      </c>
      <c r="B12" s="27" t="s">
        <v>16</v>
      </c>
      <c r="C12" s="24">
        <v>599.05</v>
      </c>
      <c r="D12" s="25">
        <f t="shared" si="0"/>
        <v>19043.34625878767</v>
      </c>
      <c r="E12" s="25">
        <v>128</v>
      </c>
      <c r="F12" s="24">
        <f t="shared" si="1"/>
        <v>16764.35185185185</v>
      </c>
      <c r="G12" s="25">
        <v>648</v>
      </c>
      <c r="H12" s="25">
        <f t="shared" si="2"/>
        <v>15800.312441080614</v>
      </c>
      <c r="I12" s="25">
        <f t="shared" si="3"/>
        <v>51608.01055172014</v>
      </c>
      <c r="J12" s="25">
        <f t="shared" si="4"/>
        <v>51608.01</v>
      </c>
      <c r="K12" s="29"/>
    </row>
    <row r="13" spans="1:11" ht="46.5" customHeight="1">
      <c r="A13" s="20" t="s">
        <v>52</v>
      </c>
      <c r="B13" s="27" t="s">
        <v>17</v>
      </c>
      <c r="C13" s="24">
        <v>566.6</v>
      </c>
      <c r="D13" s="25">
        <f t="shared" si="0"/>
        <v>18011.785310456715</v>
      </c>
      <c r="E13" s="25">
        <v>120</v>
      </c>
      <c r="F13" s="24">
        <f t="shared" si="1"/>
        <v>15716.57986111111</v>
      </c>
      <c r="G13" s="25">
        <v>659</v>
      </c>
      <c r="H13" s="25">
        <f t="shared" si="2"/>
        <v>16068.5276214076</v>
      </c>
      <c r="I13" s="25">
        <f t="shared" si="3"/>
        <v>49796.89279297543</v>
      </c>
      <c r="J13" s="25">
        <f t="shared" si="4"/>
        <v>49796.89</v>
      </c>
      <c r="K13" s="29"/>
    </row>
    <row r="14" spans="1:11" ht="46.5" customHeight="1">
      <c r="A14" s="20" t="s">
        <v>47</v>
      </c>
      <c r="B14" s="27" t="s">
        <v>27</v>
      </c>
      <c r="C14" s="24">
        <f>663-15</f>
        <v>648</v>
      </c>
      <c r="D14" s="25">
        <f t="shared" si="0"/>
        <v>20599.429723219117</v>
      </c>
      <c r="E14" s="25">
        <v>146</v>
      </c>
      <c r="F14" s="24">
        <f t="shared" si="1"/>
        <v>19121.83883101852</v>
      </c>
      <c r="G14" s="25">
        <v>912.5</v>
      </c>
      <c r="H14" s="25">
        <f t="shared" si="2"/>
        <v>22249.668368034043</v>
      </c>
      <c r="I14" s="25">
        <f t="shared" si="3"/>
        <v>61970.93692227168</v>
      </c>
      <c r="J14" s="25">
        <f t="shared" si="4"/>
        <v>61970.94</v>
      </c>
      <c r="K14" s="29"/>
    </row>
    <row r="15" spans="1:11" ht="46.5" customHeight="1">
      <c r="A15" s="20" t="s">
        <v>50</v>
      </c>
      <c r="B15" s="27" t="s">
        <v>12</v>
      </c>
      <c r="C15" s="24">
        <f>1461.13+20+15</f>
        <v>1496.13</v>
      </c>
      <c r="D15" s="25">
        <f t="shared" si="0"/>
        <v>47560.84072808614</v>
      </c>
      <c r="E15" s="25">
        <v>155</v>
      </c>
      <c r="F15" s="24">
        <f t="shared" si="1"/>
        <v>20300.58232060185</v>
      </c>
      <c r="G15" s="25">
        <v>932</v>
      </c>
      <c r="H15" s="25">
        <f t="shared" si="2"/>
        <v>22725.140733159154</v>
      </c>
      <c r="I15" s="25">
        <f t="shared" si="3"/>
        <v>90586.56378184716</v>
      </c>
      <c r="J15" s="25">
        <f t="shared" si="4"/>
        <v>90586.56</v>
      </c>
      <c r="K15" s="29"/>
    </row>
    <row r="16" spans="1:11" ht="46.5" customHeight="1">
      <c r="A16" s="20" t="s">
        <v>62</v>
      </c>
      <c r="B16" s="27" t="s">
        <v>5</v>
      </c>
      <c r="C16" s="24">
        <f>663.03</f>
        <v>663.03</v>
      </c>
      <c r="D16" s="25">
        <f t="shared" si="0"/>
        <v>21077.22205152156</v>
      </c>
      <c r="E16" s="25">
        <f>123</f>
        <v>123</v>
      </c>
      <c r="F16" s="24">
        <f t="shared" si="1"/>
        <v>16109.494357638887</v>
      </c>
      <c r="G16" s="25">
        <f>637.5</f>
        <v>637.5</v>
      </c>
      <c r="H16" s="25">
        <f t="shared" si="2"/>
        <v>15544.288859859402</v>
      </c>
      <c r="I16" s="25">
        <f t="shared" si="3"/>
        <v>52731.00526901985</v>
      </c>
      <c r="J16" s="25">
        <f t="shared" si="4"/>
        <v>52731.01</v>
      </c>
      <c r="K16" s="29"/>
    </row>
    <row r="17" spans="1:11" ht="46.5" customHeight="1">
      <c r="A17" s="20" t="s">
        <v>63</v>
      </c>
      <c r="B17" s="27" t="s">
        <v>9</v>
      </c>
      <c r="C17" s="24">
        <f>1442.4+25</f>
        <v>1467.4</v>
      </c>
      <c r="D17" s="25">
        <f t="shared" si="0"/>
        <v>46647.53576520329</v>
      </c>
      <c r="E17" s="25">
        <v>143</v>
      </c>
      <c r="F17" s="24">
        <f t="shared" si="1"/>
        <v>18728.92433449074</v>
      </c>
      <c r="G17" s="25">
        <v>636</v>
      </c>
      <c r="H17" s="25">
        <f t="shared" si="2"/>
        <v>15507.714062542085</v>
      </c>
      <c r="I17" s="25">
        <f t="shared" si="3"/>
        <v>80884.17416223612</v>
      </c>
      <c r="J17" s="25">
        <f t="shared" si="4"/>
        <v>80884.17</v>
      </c>
      <c r="K17" s="29"/>
    </row>
    <row r="18" spans="1:11" ht="46.5" customHeight="1">
      <c r="A18" s="20" t="s">
        <v>64</v>
      </c>
      <c r="B18" s="27" t="s">
        <v>6</v>
      </c>
      <c r="C18" s="24">
        <v>2755.77</v>
      </c>
      <c r="D18" s="25">
        <f t="shared" si="0"/>
        <v>87603.8432844993</v>
      </c>
      <c r="E18" s="25">
        <v>161</v>
      </c>
      <c r="F18" s="24">
        <f t="shared" si="1"/>
        <v>21086.411313657405</v>
      </c>
      <c r="G18" s="25">
        <v>1057</v>
      </c>
      <c r="H18" s="25">
        <f t="shared" si="2"/>
        <v>25773.040509602175</v>
      </c>
      <c r="I18" s="25">
        <f t="shared" si="3"/>
        <v>134463.29510775887</v>
      </c>
      <c r="J18" s="25">
        <f t="shared" si="4"/>
        <v>134463.3</v>
      </c>
      <c r="K18" s="29"/>
    </row>
    <row r="19" spans="1:11" ht="46.5" customHeight="1">
      <c r="A19" s="20" t="s">
        <v>53</v>
      </c>
      <c r="B19" s="27" t="s">
        <v>59</v>
      </c>
      <c r="C19" s="24">
        <v>698.0600000000001</v>
      </c>
      <c r="D19" s="25">
        <f t="shared" si="0"/>
        <v>22190.799247824594</v>
      </c>
      <c r="E19" s="25">
        <v>92</v>
      </c>
      <c r="F19" s="24">
        <f t="shared" si="1"/>
        <v>12049.377893518518</v>
      </c>
      <c r="G19" s="25">
        <v>428.5</v>
      </c>
      <c r="H19" s="25">
        <f t="shared" si="2"/>
        <v>10448.200433646673</v>
      </c>
      <c r="I19" s="25">
        <f t="shared" si="3"/>
        <v>44688.37757498978</v>
      </c>
      <c r="J19" s="25">
        <f t="shared" si="4"/>
        <v>44688.38</v>
      </c>
      <c r="K19" s="29"/>
    </row>
    <row r="20" spans="1:11" ht="46.5" customHeight="1">
      <c r="A20" s="20" t="s">
        <v>65</v>
      </c>
      <c r="B20" s="35" t="s">
        <v>4</v>
      </c>
      <c r="C20" s="24">
        <v>476.2</v>
      </c>
      <c r="D20" s="25">
        <f t="shared" si="0"/>
        <v>15138.037707094049</v>
      </c>
      <c r="E20" s="25">
        <v>65</v>
      </c>
      <c r="F20" s="24">
        <f t="shared" si="1"/>
        <v>8513.147424768518</v>
      </c>
      <c r="G20" s="25">
        <v>320</v>
      </c>
      <c r="H20" s="25">
        <f t="shared" si="2"/>
        <v>7802.62342769413</v>
      </c>
      <c r="I20" s="25">
        <f t="shared" si="3"/>
        <v>31453.808559556695</v>
      </c>
      <c r="J20" s="25">
        <f t="shared" si="4"/>
        <v>31453.81</v>
      </c>
      <c r="K20" s="29"/>
    </row>
    <row r="21" spans="1:11" ht="46.5" customHeight="1">
      <c r="A21" s="20" t="s">
        <v>48</v>
      </c>
      <c r="B21" s="27" t="s">
        <v>13</v>
      </c>
      <c r="C21" s="24">
        <f>1160.51</f>
        <v>1160.51</v>
      </c>
      <c r="D21" s="25">
        <f t="shared" si="0"/>
        <v>36891.73485816824</v>
      </c>
      <c r="E21" s="25">
        <f>160</f>
        <v>160</v>
      </c>
      <c r="F21" s="24">
        <f t="shared" si="1"/>
        <v>20955.439814814814</v>
      </c>
      <c r="G21" s="25">
        <f>655</f>
        <v>655</v>
      </c>
      <c r="H21" s="25">
        <f t="shared" si="2"/>
        <v>15970.994828561425</v>
      </c>
      <c r="I21" s="25">
        <f t="shared" si="3"/>
        <v>73818.16950154447</v>
      </c>
      <c r="J21" s="25">
        <f t="shared" si="4"/>
        <v>73818.17</v>
      </c>
      <c r="K21" s="29"/>
    </row>
    <row r="22" spans="1:11" ht="46.5" customHeight="1">
      <c r="A22" s="20" t="s">
        <v>66</v>
      </c>
      <c r="B22" s="27" t="s">
        <v>20</v>
      </c>
      <c r="C22" s="24">
        <v>715.4</v>
      </c>
      <c r="D22" s="25">
        <f t="shared" si="0"/>
        <v>22742.024728381104</v>
      </c>
      <c r="E22" s="25">
        <v>159</v>
      </c>
      <c r="F22" s="24">
        <f t="shared" si="1"/>
        <v>20824.46831597222</v>
      </c>
      <c r="G22" s="25">
        <v>965</v>
      </c>
      <c r="H22" s="25">
        <f t="shared" si="2"/>
        <v>23529.78627414011</v>
      </c>
      <c r="I22" s="25">
        <f t="shared" si="3"/>
        <v>67096.27931849344</v>
      </c>
      <c r="J22" s="25">
        <f t="shared" si="4"/>
        <v>67096.28</v>
      </c>
      <c r="K22" s="29"/>
    </row>
    <row r="23" spans="1:11" ht="46.5" customHeight="1">
      <c r="A23" s="20" t="s">
        <v>67</v>
      </c>
      <c r="B23" s="27" t="s">
        <v>10</v>
      </c>
      <c r="C23" s="24">
        <f>762.67+1</f>
        <v>763.67</v>
      </c>
      <c r="D23" s="25">
        <f t="shared" si="0"/>
        <v>24276.49150730053</v>
      </c>
      <c r="E23" s="25">
        <v>128</v>
      </c>
      <c r="F23" s="24">
        <f t="shared" si="1"/>
        <v>16764.35185185185</v>
      </c>
      <c r="G23" s="25">
        <v>964</v>
      </c>
      <c r="H23" s="25">
        <f t="shared" si="2"/>
        <v>23505.403075928567</v>
      </c>
      <c r="I23" s="25">
        <f t="shared" si="3"/>
        <v>64546.246435080946</v>
      </c>
      <c r="J23" s="25">
        <f t="shared" si="4"/>
        <v>64546.25</v>
      </c>
      <c r="K23" s="29"/>
    </row>
    <row r="24" spans="1:11" ht="46.5" customHeight="1">
      <c r="A24" s="20" t="s">
        <v>55</v>
      </c>
      <c r="B24" s="27" t="s">
        <v>18</v>
      </c>
      <c r="C24" s="24">
        <f>565.7-15.99</f>
        <v>549.71</v>
      </c>
      <c r="D24" s="25">
        <f t="shared" si="0"/>
        <v>17474.864989430218</v>
      </c>
      <c r="E24" s="25">
        <v>152</v>
      </c>
      <c r="F24" s="24">
        <f t="shared" si="1"/>
        <v>19907.667824074073</v>
      </c>
      <c r="G24" s="25">
        <v>958.5</v>
      </c>
      <c r="H24" s="25">
        <f t="shared" si="2"/>
        <v>23371.295485765077</v>
      </c>
      <c r="I24" s="25">
        <f t="shared" si="3"/>
        <v>60753.82829926937</v>
      </c>
      <c r="J24" s="25">
        <f t="shared" si="4"/>
        <v>60753.83</v>
      </c>
      <c r="K24" s="29"/>
    </row>
    <row r="25" spans="1:11" ht="46.5" customHeight="1">
      <c r="A25" s="20" t="s">
        <v>58</v>
      </c>
      <c r="B25" s="27" t="s">
        <v>14</v>
      </c>
      <c r="C25" s="24">
        <v>827</v>
      </c>
      <c r="D25" s="25">
        <f t="shared" si="0"/>
        <v>26289.704291824397</v>
      </c>
      <c r="E25" s="25">
        <v>139</v>
      </c>
      <c r="F25" s="24">
        <f t="shared" si="1"/>
        <v>18205.03833912037</v>
      </c>
      <c r="G25" s="25">
        <v>831</v>
      </c>
      <c r="H25" s="25">
        <f t="shared" si="2"/>
        <v>20262.437713793195</v>
      </c>
      <c r="I25" s="25">
        <f t="shared" si="3"/>
        <v>64757.18034473796</v>
      </c>
      <c r="J25" s="25">
        <f t="shared" si="4"/>
        <v>64757.18</v>
      </c>
      <c r="K25" s="29"/>
    </row>
    <row r="26" spans="1:11" ht="46.5" customHeight="1">
      <c r="A26" s="20" t="s">
        <v>68</v>
      </c>
      <c r="B26" s="27" t="s">
        <v>2</v>
      </c>
      <c r="C26" s="24">
        <f>812.8+4</f>
        <v>816.8</v>
      </c>
      <c r="D26" s="25">
        <f t="shared" si="0"/>
        <v>25965.454009144094</v>
      </c>
      <c r="E26" s="25">
        <f>154</f>
        <v>154</v>
      </c>
      <c r="F26" s="24">
        <f t="shared" si="1"/>
        <v>20169.61082175926</v>
      </c>
      <c r="G26" s="25">
        <f>655</f>
        <v>655</v>
      </c>
      <c r="H26" s="25">
        <f t="shared" si="2"/>
        <v>15970.994828561425</v>
      </c>
      <c r="I26" s="25">
        <f t="shared" si="3"/>
        <v>62106.05965946478</v>
      </c>
      <c r="J26" s="25">
        <f t="shared" si="4"/>
        <v>62106.06</v>
      </c>
      <c r="K26" s="29"/>
    </row>
    <row r="27" spans="1:11" ht="46.5" customHeight="1">
      <c r="A27" s="20" t="s">
        <v>69</v>
      </c>
      <c r="B27" s="27" t="s">
        <v>7</v>
      </c>
      <c r="C27" s="24">
        <v>722.4300000000001</v>
      </c>
      <c r="D27" s="25">
        <f t="shared" si="0"/>
        <v>22965.503109483314</v>
      </c>
      <c r="E27" s="25">
        <v>84</v>
      </c>
      <c r="F27" s="24">
        <f t="shared" si="1"/>
        <v>11001.605902777777</v>
      </c>
      <c r="G27" s="25">
        <v>354</v>
      </c>
      <c r="H27" s="25">
        <f t="shared" si="2"/>
        <v>8631.652166886632</v>
      </c>
      <c r="I27" s="25">
        <f t="shared" si="3"/>
        <v>42598.761179147725</v>
      </c>
      <c r="J27" s="25">
        <f t="shared" si="4"/>
        <v>42598.76</v>
      </c>
      <c r="K27" s="29"/>
    </row>
    <row r="28" spans="1:11" ht="46.5" customHeight="1">
      <c r="A28" s="20" t="s">
        <v>70</v>
      </c>
      <c r="B28" s="27" t="s">
        <v>19</v>
      </c>
      <c r="C28" s="24">
        <f>1391.94+58.86</f>
        <v>1450.8</v>
      </c>
      <c r="D28" s="25">
        <f t="shared" si="0"/>
        <v>46119.8343247628</v>
      </c>
      <c r="E28" s="25">
        <v>119</v>
      </c>
      <c r="F28" s="24">
        <f t="shared" si="1"/>
        <v>15585.608362268516</v>
      </c>
      <c r="G28" s="25">
        <v>697</v>
      </c>
      <c r="H28" s="25">
        <f t="shared" si="2"/>
        <v>16995.08915344628</v>
      </c>
      <c r="I28" s="25">
        <f t="shared" si="3"/>
        <v>78700.5318404776</v>
      </c>
      <c r="J28" s="25">
        <f t="shared" si="4"/>
        <v>78700.53</v>
      </c>
      <c r="K28" s="29"/>
    </row>
    <row r="29" spans="1:11" ht="46.5" customHeight="1">
      <c r="A29" s="20" t="s">
        <v>71</v>
      </c>
      <c r="B29" s="27" t="s">
        <v>43</v>
      </c>
      <c r="C29" s="24">
        <f>2543.1-25+78-20</f>
        <v>2576.1</v>
      </c>
      <c r="D29" s="25">
        <f t="shared" si="0"/>
        <v>81892.26992281599</v>
      </c>
      <c r="E29" s="25">
        <v>160</v>
      </c>
      <c r="F29" s="24">
        <f t="shared" si="1"/>
        <v>20955.439814814814</v>
      </c>
      <c r="G29" s="25">
        <v>1265.5</v>
      </c>
      <c r="H29" s="25">
        <f t="shared" si="2"/>
        <v>30856.937336709132</v>
      </c>
      <c r="I29" s="25">
        <f t="shared" si="3"/>
        <v>133704.64707433994</v>
      </c>
      <c r="J29" s="25">
        <f t="shared" si="4"/>
        <v>133704.65</v>
      </c>
      <c r="K29" s="29"/>
    </row>
    <row r="30" spans="1:11" ht="46.5" customHeight="1">
      <c r="A30" s="20" t="s">
        <v>54</v>
      </c>
      <c r="B30" s="27" t="s">
        <v>45</v>
      </c>
      <c r="C30" s="24">
        <v>619.94</v>
      </c>
      <c r="D30" s="25">
        <f t="shared" si="0"/>
        <v>19707.42355341429</v>
      </c>
      <c r="E30" s="25">
        <v>78</v>
      </c>
      <c r="F30" s="24">
        <f t="shared" si="1"/>
        <v>10215.77690972222</v>
      </c>
      <c r="G30" s="25">
        <v>403</v>
      </c>
      <c r="H30" s="25">
        <f t="shared" si="2"/>
        <v>9826.428879252297</v>
      </c>
      <c r="I30" s="25">
        <f t="shared" si="3"/>
        <v>39749.62934238881</v>
      </c>
      <c r="J30" s="25">
        <f t="shared" si="4"/>
        <v>39749.63</v>
      </c>
      <c r="K30" s="29"/>
    </row>
    <row r="31" spans="1:11" ht="46.5" customHeight="1">
      <c r="A31" s="20" t="s">
        <v>72</v>
      </c>
      <c r="B31" s="27" t="s">
        <v>44</v>
      </c>
      <c r="C31" s="24">
        <v>1764.36</v>
      </c>
      <c r="D31" s="25">
        <f t="shared" si="0"/>
        <v>56087.66948527605</v>
      </c>
      <c r="E31" s="25">
        <v>181</v>
      </c>
      <c r="F31" s="24">
        <f t="shared" si="1"/>
        <v>23705.841290509255</v>
      </c>
      <c r="G31" s="25">
        <v>775</v>
      </c>
      <c r="H31" s="25">
        <f t="shared" si="2"/>
        <v>18896.97861394672</v>
      </c>
      <c r="I31" s="25">
        <f t="shared" si="3"/>
        <v>98690.48938973203</v>
      </c>
      <c r="J31" s="25">
        <f t="shared" si="4"/>
        <v>98690.49</v>
      </c>
      <c r="K31" s="29"/>
    </row>
    <row r="32" spans="1:11" ht="46.5" customHeight="1">
      <c r="A32" s="20" t="s">
        <v>73</v>
      </c>
      <c r="B32" s="27" t="s">
        <v>21</v>
      </c>
      <c r="C32" s="24">
        <v>1177.4</v>
      </c>
      <c r="D32" s="25">
        <f t="shared" si="0"/>
        <v>37428.655179194735</v>
      </c>
      <c r="E32" s="25">
        <v>110</v>
      </c>
      <c r="F32" s="24">
        <f t="shared" si="1"/>
        <v>14406.864872685184</v>
      </c>
      <c r="G32" s="25">
        <v>464</v>
      </c>
      <c r="H32" s="25">
        <f t="shared" si="2"/>
        <v>11313.80397015649</v>
      </c>
      <c r="I32" s="25">
        <f t="shared" si="3"/>
        <v>63149.32402203641</v>
      </c>
      <c r="J32" s="25">
        <f t="shared" si="4"/>
        <v>63149.32</v>
      </c>
      <c r="K32" s="29"/>
    </row>
    <row r="33" spans="1:11" ht="46.5" customHeight="1">
      <c r="A33" s="20" t="s">
        <v>51</v>
      </c>
      <c r="B33" s="27" t="s">
        <v>26</v>
      </c>
      <c r="C33" s="24">
        <v>669.6</v>
      </c>
      <c r="D33" s="25">
        <f t="shared" si="0"/>
        <v>21286.077380659754</v>
      </c>
      <c r="E33" s="25">
        <v>107</v>
      </c>
      <c r="F33" s="24">
        <f t="shared" si="1"/>
        <v>14013.950376157407</v>
      </c>
      <c r="G33" s="25">
        <v>644</v>
      </c>
      <c r="H33" s="25">
        <f t="shared" si="2"/>
        <v>15702.779648234438</v>
      </c>
      <c r="I33" s="25">
        <f t="shared" si="3"/>
        <v>51002.8074050516</v>
      </c>
      <c r="J33" s="25">
        <f t="shared" si="4"/>
        <v>51002.81</v>
      </c>
      <c r="K33" s="29"/>
    </row>
    <row r="34" spans="1:11" ht="46.5" customHeight="1">
      <c r="A34" s="20" t="s">
        <v>56</v>
      </c>
      <c r="B34" s="27" t="s">
        <v>57</v>
      </c>
      <c r="C34" s="24">
        <v>531</v>
      </c>
      <c r="D34" s="25">
        <f t="shared" si="0"/>
        <v>16880.088245415667</v>
      </c>
      <c r="E34" s="25">
        <v>123</v>
      </c>
      <c r="F34" s="24">
        <f t="shared" si="1"/>
        <v>16109.494357638887</v>
      </c>
      <c r="G34" s="25">
        <v>403.5</v>
      </c>
      <c r="H34" s="25">
        <f t="shared" si="2"/>
        <v>9838.620478358069</v>
      </c>
      <c r="I34" s="25">
        <f t="shared" si="3"/>
        <v>42828.20308141263</v>
      </c>
      <c r="J34" s="25">
        <v>42828.19</v>
      </c>
      <c r="K34" s="29"/>
    </row>
    <row r="35" spans="1:11" ht="37.5" customHeight="1">
      <c r="A35" s="6"/>
      <c r="B35" s="26" t="s">
        <v>3</v>
      </c>
      <c r="C35" s="7">
        <f>SUM(C8:C34)</f>
        <v>28477.399999999994</v>
      </c>
      <c r="D35" s="7">
        <f aca="true" t="shared" si="5" ref="D35:J35">SUM(D8:D34)</f>
        <v>905275.0000000001</v>
      </c>
      <c r="E35" s="7">
        <f t="shared" si="5"/>
        <v>3456</v>
      </c>
      <c r="F35" s="7">
        <f t="shared" si="5"/>
        <v>452637.50000000006</v>
      </c>
      <c r="G35" s="7">
        <f t="shared" si="5"/>
        <v>18563.5</v>
      </c>
      <c r="H35" s="7">
        <f t="shared" si="5"/>
        <v>452637.4999999999</v>
      </c>
      <c r="I35" s="7">
        <f t="shared" si="5"/>
        <v>1810550.0000000002</v>
      </c>
      <c r="J35" s="7">
        <f t="shared" si="5"/>
        <v>1810550.0000000002</v>
      </c>
      <c r="K35" s="15"/>
    </row>
    <row r="36" spans="1:10" ht="48" customHeight="1">
      <c r="A36" s="8"/>
      <c r="B36" s="17" t="s">
        <v>28</v>
      </c>
      <c r="C36" s="7">
        <f>C35</f>
        <v>28477.399999999994</v>
      </c>
      <c r="D36" s="16"/>
      <c r="E36" s="18" t="s">
        <v>30</v>
      </c>
      <c r="F36" s="7">
        <f>0.5*1810550</f>
        <v>905275</v>
      </c>
      <c r="G36" s="16"/>
      <c r="H36" s="16"/>
      <c r="I36" s="16"/>
      <c r="J36" s="16"/>
    </row>
    <row r="37" spans="1:10" ht="40.5" customHeight="1">
      <c r="A37" s="8"/>
      <c r="B37" s="17" t="s">
        <v>38</v>
      </c>
      <c r="C37" s="7">
        <f>0.5*1810550</f>
        <v>905275</v>
      </c>
      <c r="D37" s="16"/>
      <c r="E37" s="36" t="s">
        <v>31</v>
      </c>
      <c r="F37" s="7">
        <f>0.5*F36</f>
        <v>452637.5</v>
      </c>
      <c r="G37" s="16"/>
      <c r="H37" s="16"/>
      <c r="I37" s="16"/>
      <c r="J37" s="16"/>
    </row>
    <row r="38" spans="1:10" ht="50.25" customHeight="1">
      <c r="A38" s="8"/>
      <c r="B38" s="17" t="s">
        <v>29</v>
      </c>
      <c r="C38" s="7">
        <f>C37/C36</f>
        <v>31.789243400029502</v>
      </c>
      <c r="D38" s="16"/>
      <c r="E38" s="36" t="s">
        <v>39</v>
      </c>
      <c r="F38" s="7">
        <f>E35</f>
        <v>3456</v>
      </c>
      <c r="G38" s="16"/>
      <c r="H38" s="16"/>
      <c r="I38" s="16"/>
      <c r="J38" s="16"/>
    </row>
    <row r="39" spans="1:10" ht="47.25" customHeight="1">
      <c r="A39" s="8"/>
      <c r="B39" s="11"/>
      <c r="C39" s="16"/>
      <c r="D39" s="16"/>
      <c r="E39" s="36" t="s">
        <v>32</v>
      </c>
      <c r="F39" s="7">
        <f>F37/F38</f>
        <v>130.97149884259258</v>
      </c>
      <c r="G39" s="16"/>
      <c r="H39" s="16"/>
      <c r="I39" s="16"/>
      <c r="J39" s="16"/>
    </row>
    <row r="40" spans="1:10" ht="54.75" customHeight="1">
      <c r="A40" s="8"/>
      <c r="B40" s="11"/>
      <c r="C40" s="16"/>
      <c r="D40" s="16"/>
      <c r="E40" s="36" t="s">
        <v>33</v>
      </c>
      <c r="F40" s="7">
        <f>F36-F37</f>
        <v>452637.5</v>
      </c>
      <c r="G40" s="16"/>
      <c r="H40" s="16"/>
      <c r="I40" s="16"/>
      <c r="J40" s="16"/>
    </row>
    <row r="41" spans="1:10" ht="73.5" customHeight="1">
      <c r="A41" s="8"/>
      <c r="B41" s="11"/>
      <c r="C41" s="16"/>
      <c r="D41" s="16"/>
      <c r="E41" s="37" t="s">
        <v>40</v>
      </c>
      <c r="F41" s="7">
        <f>G35</f>
        <v>18563.5</v>
      </c>
      <c r="G41" s="16"/>
      <c r="H41" s="16"/>
      <c r="I41" s="16"/>
      <c r="J41" s="16"/>
    </row>
    <row r="42" spans="1:10" ht="64.5" customHeight="1">
      <c r="A42" s="8"/>
      <c r="B42" s="11"/>
      <c r="C42" s="19"/>
      <c r="D42" s="16"/>
      <c r="E42" s="36" t="s">
        <v>34</v>
      </c>
      <c r="F42" s="7">
        <f>F40/F41</f>
        <v>24.38319821154416</v>
      </c>
      <c r="G42" s="16"/>
      <c r="H42" s="16"/>
      <c r="I42" s="16"/>
      <c r="J42" s="16"/>
    </row>
    <row r="43" spans="2:5" ht="18.75">
      <c r="B43" s="12"/>
      <c r="C43" s="9"/>
      <c r="D43" s="13"/>
      <c r="E43" s="9"/>
    </row>
    <row r="44" spans="2:5" ht="18.75">
      <c r="B44" s="12"/>
      <c r="C44" s="9"/>
      <c r="D44" s="13"/>
      <c r="E44" s="9"/>
    </row>
    <row r="45" spans="2:5" ht="18.75">
      <c r="B45" s="12"/>
      <c r="C45" s="9"/>
      <c r="D45" s="13"/>
      <c r="E45" s="9"/>
    </row>
    <row r="46" spans="2:5" ht="18.75">
      <c r="B46" s="12"/>
      <c r="D46" s="9"/>
      <c r="E46" s="9"/>
    </row>
    <row r="47" spans="2:5" ht="18.75">
      <c r="B47" s="13"/>
      <c r="D47" s="9"/>
      <c r="E47" s="9"/>
    </row>
    <row r="53" spans="9:10" ht="12.75">
      <c r="I53" s="23"/>
      <c r="J53" s="23"/>
    </row>
  </sheetData>
  <sheetProtection/>
  <mergeCells count="2">
    <mergeCell ref="C6:D6"/>
    <mergeCell ref="E6:H6"/>
  </mergeCells>
  <printOptions/>
  <pageMargins left="0.11811023622047245" right="0.1968503937007874" top="0.35433070866141736" bottom="0.2362204724409449" header="0.2362204724409449" footer="0.11811023622047245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2022-01-05T07:08:44Z</cp:lastPrinted>
  <dcterms:created xsi:type="dcterms:W3CDTF">2004-01-09T07:03:24Z</dcterms:created>
  <dcterms:modified xsi:type="dcterms:W3CDTF">2022-02-09T07:06:44Z</dcterms:modified>
  <cp:category/>
  <cp:version/>
  <cp:contentType/>
  <cp:contentStatus/>
</cp:coreProperties>
</file>